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F31" i="1" l="1"/>
  <c r="E31" i="1"/>
  <c r="D31" i="1"/>
  <c r="F28" i="1"/>
  <c r="E28" i="1"/>
  <c r="D28" i="1"/>
  <c r="F25" i="1"/>
  <c r="E25" i="1"/>
  <c r="D25" i="1"/>
  <c r="F22" i="1"/>
  <c r="E22" i="1"/>
  <c r="D22" i="1"/>
  <c r="D18" i="1"/>
  <c r="F17" i="1"/>
  <c r="E17" i="1"/>
  <c r="D17" i="1"/>
  <c r="F14" i="1"/>
  <c r="E14" i="1"/>
  <c r="D14" i="1"/>
  <c r="F13" i="1"/>
  <c r="E13" i="1"/>
  <c r="D13" i="1"/>
  <c r="F12" i="1"/>
  <c r="E12" i="1"/>
  <c r="D12" i="1"/>
  <c r="D11" i="1"/>
  <c r="F10" i="1"/>
  <c r="E10" i="1"/>
  <c r="D10" i="1"/>
  <c r="D34" i="1"/>
</calcChain>
</file>

<file path=xl/sharedStrings.xml><?xml version="1.0" encoding="utf-8"?>
<sst xmlns="http://schemas.openxmlformats.org/spreadsheetml/2006/main" count="49" uniqueCount="48">
  <si>
    <t>Piano degli indicatori di bilancio</t>
  </si>
  <si>
    <t>Indicatori sintetici</t>
  </si>
  <si>
    <t>TIPOLOGIA INDICATORE</t>
  </si>
  <si>
    <t>DEFINIZIONE</t>
  </si>
  <si>
    <t>Entrate correnti</t>
  </si>
  <si>
    <t>1.1</t>
  </si>
  <si>
    <t>Indicatore di realizzazione delle previsioni di cassa corrente</t>
  </si>
  <si>
    <t>1.2</t>
  </si>
  <si>
    <t>Media incassi primo titolo di entrata nei tre esercizi precedenti / Stanziamenti di cassa del primo titolo delle "Entrate correnti"</t>
  </si>
  <si>
    <t>1.3</t>
  </si>
  <si>
    <t>2.</t>
  </si>
  <si>
    <t>Spese di personale</t>
  </si>
  <si>
    <t>Incidenza spesa personale sulla spesa corrente (Indicatore di equilibrio economico-finanziario)</t>
  </si>
  <si>
    <t>3.1</t>
  </si>
  <si>
    <t>2.1</t>
  </si>
  <si>
    <t>Indicatore di realizzazione delle previsioni di competenza concernenti le entrate correnti</t>
  </si>
  <si>
    <t xml:space="preserve">Media accertamenti del primo titolo di entrata nei tre esercizi precedenti / Stanziamenti di competenza del primo  titolo delle "Entrate correnti" </t>
  </si>
  <si>
    <t>1.4</t>
  </si>
  <si>
    <t>Indicatore di incidenza delle entrate proprie per servizi tipici dell'Azienda</t>
  </si>
  <si>
    <t>1.5</t>
  </si>
  <si>
    <t>Partite di giro</t>
  </si>
  <si>
    <t>Incidenza partite di giro e conto terzi in uscita</t>
  </si>
  <si>
    <t>4.1</t>
  </si>
  <si>
    <t>Totale stanziamenti del titolo terzo / stanziamenti di competenza del titolo primo</t>
  </si>
  <si>
    <t>Indicatore di incidenza delle entrate da gestione Patrimonio diponibile su totale delle entrate</t>
  </si>
  <si>
    <t>Indicatori incidenza interessi attivi su entrata corrente</t>
  </si>
  <si>
    <t>Totale entrate da patrimonio disponibile / Totale entrate correnti</t>
  </si>
  <si>
    <t>Totale interessi attivi  /Totale entrata corrente</t>
  </si>
  <si>
    <t>5.1</t>
  </si>
  <si>
    <t>Spesa per investimenti</t>
  </si>
  <si>
    <t>Indicatore di incidenza investimenti su spesa corrente e in conto capitale</t>
  </si>
  <si>
    <t>Totale titolo secondo "movimenti di capitale" / Titolo primo "Spesa corrente"</t>
  </si>
  <si>
    <t>Uscite correnti</t>
  </si>
  <si>
    <t>2.2</t>
  </si>
  <si>
    <t>Indicatore di realizzazione delle previsioni di competenza concernenti le spese correnti</t>
  </si>
  <si>
    <t xml:space="preserve">Media impegni del primo titolo di uscite nei tre esercizi precedenti / Stanziamenti di competenza del primo  titolo delle "Spese correnti" </t>
  </si>
  <si>
    <t>Media pagamenti titolo primo  di uscita nei tre esercizi precedenti / Stanziamenti di cassa del primo titolo delle "Spese correnti"</t>
  </si>
  <si>
    <t>6.1</t>
  </si>
  <si>
    <t>Totale entrata per servizi (Cap 41 - 42 - 43 - 50) / Totale Entrata del primo titolo</t>
  </si>
  <si>
    <t>Costo dei servizi</t>
  </si>
  <si>
    <t>Indicatore sul costo del servizio</t>
  </si>
  <si>
    <t>Media stanziamento di competenza titolo primo uscita nei tre esercizi precedenti / Stanziamento di competenza del primo titolo delle uscite</t>
  </si>
  <si>
    <t>Totale spesa di competenza del titolo primo / Giornate potenziali di degenza (61*365)</t>
  </si>
  <si>
    <t>Costo giornaliero del servizio</t>
  </si>
  <si>
    <t>Euro</t>
  </si>
  <si>
    <t>VALORE INDICATORE (indicare tante colonne quanti sono gli esercizi
considerati nel bilancio di previsione)
(dati percentuali)</t>
  </si>
  <si>
    <t>Bilancio di previsione esercizi 2026, 2027, 2028</t>
  </si>
  <si>
    <t>Stanziamenti di competenza (cap 40/parte , cap.50, cap.57, cap 60, cap 292) / Stanziamento spesa corrente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</si>
</sst>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3" xfId="0" applyBorder="1"/>
    <xf numFmtId="0" fontId="0" fillId="0" borderId="3" xfId="0" applyBorder="1" applyAlignment="1">
      <alignment wrapText="1"/>
    </xf>
    <xf numFmtId="0" fontId="0" fillId="0" borderId="4" xfId="0" applyBorder="1"/>
    <xf numFmtId="0" fontId="0" fillId="0" borderId="6" xfId="0" applyBorder="1"/>
    <xf numFmtId="0" fontId="2" fillId="0" borderId="0" xfId="0" applyFont="1" applyBorder="1"/>
    <xf numFmtId="0" fontId="0" fillId="0" borderId="0" xfId="0" applyBorder="1"/>
    <xf numFmtId="0" fontId="2" fillId="0" borderId="0" xfId="0" applyFont="1" applyBorder="1" applyAlignment="1">
      <alignment wrapText="1"/>
    </xf>
    <xf numFmtId="0" fontId="2" fillId="0" borderId="1" xfId="0" applyFont="1" applyBorder="1"/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0" fontId="0" fillId="0" borderId="0" xfId="0" applyFill="1" applyBorder="1" applyAlignment="1">
      <alignment horizontal="right"/>
    </xf>
    <xf numFmtId="0" fontId="1" fillId="0" borderId="5" xfId="0" applyFont="1" applyBorder="1"/>
    <xf numFmtId="0" fontId="1" fillId="0" borderId="0" xfId="0" applyFont="1" applyBorder="1" applyAlignment="1">
      <alignment wrapText="1"/>
    </xf>
    <xf numFmtId="0" fontId="1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2" fontId="0" fillId="0" borderId="1" xfId="0" applyNumberFormat="1" applyBorder="1"/>
    <xf numFmtId="0" fontId="2" fillId="0" borderId="0" xfId="0" applyFont="1" applyBorder="1" applyAlignment="1">
      <alignment horizontal="left" wrapText="1"/>
    </xf>
    <xf numFmtId="0" fontId="3" fillId="0" borderId="1" xfId="0" applyFont="1" applyBorder="1"/>
    <xf numFmtId="0" fontId="0" fillId="0" borderId="2" xfId="0" applyBorder="1"/>
    <xf numFmtId="0" fontId="0" fillId="0" borderId="7" xfId="0" applyBorder="1"/>
    <xf numFmtId="0" fontId="3" fillId="0" borderId="0" xfId="0" applyFont="1" applyBorder="1"/>
    <xf numFmtId="0" fontId="4" fillId="0" borderId="1" xfId="0" applyFont="1" applyBorder="1"/>
    <xf numFmtId="0" fontId="3" fillId="0" borderId="1" xfId="0" applyFont="1" applyBorder="1" applyAlignment="1">
      <alignment horizontal="center" wrapText="1"/>
    </xf>
    <xf numFmtId="2" fontId="0" fillId="0" borderId="7" xfId="0" applyNumberFormat="1" applyBorder="1"/>
    <xf numFmtId="2" fontId="0" fillId="0" borderId="0" xfId="0" applyNumberFormat="1" applyBorder="1"/>
    <xf numFmtId="2" fontId="0" fillId="0" borderId="3" xfId="0" applyNumberFormat="1" applyBorder="1"/>
    <xf numFmtId="2" fontId="0" fillId="0" borderId="4" xfId="0" applyNumberFormat="1" applyBorder="1"/>
    <xf numFmtId="2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34"/>
  <sheetViews>
    <sheetView tabSelected="1" workbookViewId="0">
      <selection activeCell="G19" sqref="G19"/>
    </sheetView>
  </sheetViews>
  <sheetFormatPr defaultRowHeight="15" x14ac:dyDescent="0.25"/>
  <cols>
    <col min="2" max="2" width="37.28515625" customWidth="1"/>
    <col min="3" max="3" width="74.140625" customWidth="1"/>
    <col min="4" max="4" width="12.42578125" customWidth="1"/>
    <col min="5" max="5" width="11.42578125" customWidth="1"/>
    <col min="6" max="6" width="14" customWidth="1"/>
  </cols>
  <sheetData>
    <row r="2" spans="1:6" x14ac:dyDescent="0.25">
      <c r="B2" s="2"/>
      <c r="C2" s="1" t="s">
        <v>0</v>
      </c>
    </row>
    <row r="3" spans="1:6" x14ac:dyDescent="0.25">
      <c r="C3" s="1" t="s">
        <v>46</v>
      </c>
    </row>
    <row r="4" spans="1:6" x14ac:dyDescent="0.25">
      <c r="C4" s="1" t="s">
        <v>1</v>
      </c>
    </row>
    <row r="6" spans="1:6" ht="84.75" customHeight="1" x14ac:dyDescent="0.25">
      <c r="B6" s="5" t="s">
        <v>2</v>
      </c>
      <c r="C6" s="5" t="s">
        <v>3</v>
      </c>
      <c r="D6" s="32" t="s">
        <v>45</v>
      </c>
      <c r="E6" s="32"/>
      <c r="F6" s="32"/>
    </row>
    <row r="7" spans="1:6" ht="15.75" customHeight="1" x14ac:dyDescent="0.25">
      <c r="B7" s="6"/>
      <c r="C7" s="6"/>
      <c r="D7" s="7">
        <v>2026</v>
      </c>
      <c r="E7" s="8">
        <v>2027</v>
      </c>
      <c r="F7" s="8">
        <v>2028</v>
      </c>
    </row>
    <row r="8" spans="1:6" x14ac:dyDescent="0.25">
      <c r="D8" s="3"/>
    </row>
    <row r="9" spans="1:6" x14ac:dyDescent="0.25">
      <c r="A9">
        <v>1</v>
      </c>
      <c r="B9" s="21" t="s">
        <v>4</v>
      </c>
      <c r="C9" s="13"/>
      <c r="D9" s="11"/>
      <c r="E9" s="10"/>
      <c r="F9" s="12"/>
    </row>
    <row r="10" spans="1:6" ht="26.25" customHeight="1" x14ac:dyDescent="0.25">
      <c r="A10" s="4" t="s">
        <v>5</v>
      </c>
      <c r="B10" s="19" t="s">
        <v>15</v>
      </c>
      <c r="C10" s="19" t="s">
        <v>16</v>
      </c>
      <c r="D10" s="25">
        <f>((1588485.49+1709665.18+1715242.45)/3/1731000)*100</f>
        <v>96.541365684575396</v>
      </c>
      <c r="E10" s="25">
        <f>((1588485.49+1709665.18+1715242.45)/3/1728100)*100</f>
        <v>96.703375962039246</v>
      </c>
      <c r="F10" s="25">
        <f>((1588485.49+1709665.18+1715242.45)/3/1728100)*100</f>
        <v>96.703375962039246</v>
      </c>
    </row>
    <row r="11" spans="1:6" ht="24.75" x14ac:dyDescent="0.25">
      <c r="A11" s="4" t="s">
        <v>7</v>
      </c>
      <c r="B11" s="18" t="s">
        <v>6</v>
      </c>
      <c r="C11" s="19" t="s">
        <v>8</v>
      </c>
      <c r="D11" s="25">
        <f>((1575064.3+1541805.84+1433650.62)/3/1731100)*100</f>
        <v>87.622913369148705</v>
      </c>
      <c r="E11" s="25"/>
      <c r="F11" s="25"/>
    </row>
    <row r="12" spans="1:6" ht="24.75" x14ac:dyDescent="0.25">
      <c r="A12" s="4" t="s">
        <v>9</v>
      </c>
      <c r="B12" s="19" t="s">
        <v>18</v>
      </c>
      <c r="C12" s="19" t="s">
        <v>38</v>
      </c>
      <c r="D12" s="25">
        <f>((1010000+564000+8400+15000)/1731100)*100</f>
        <v>92.276587141124139</v>
      </c>
      <c r="E12" s="25">
        <f>((1010000+564000+8400+15000)/1728100)*100</f>
        <v>92.436780278919045</v>
      </c>
      <c r="F12" s="25">
        <f>((1010000+564000+8400+15000)/1728100)*100</f>
        <v>92.436780278919045</v>
      </c>
    </row>
    <row r="13" spans="1:6" ht="24.75" x14ac:dyDescent="0.25">
      <c r="A13" s="4" t="s">
        <v>17</v>
      </c>
      <c r="B13" s="19" t="s">
        <v>25</v>
      </c>
      <c r="C13" s="19" t="s">
        <v>27</v>
      </c>
      <c r="D13" s="25">
        <f>((39000)/1731100)*100</f>
        <v>2.2529027785800935</v>
      </c>
      <c r="E13" s="25">
        <f>(36000/1728100)*100</f>
        <v>2.0832127770383657</v>
      </c>
      <c r="F13" s="25">
        <f>(36000/1728100)*100</f>
        <v>2.0832127770383657</v>
      </c>
    </row>
    <row r="14" spans="1:6" ht="36.75" x14ac:dyDescent="0.25">
      <c r="A14" s="4" t="s">
        <v>19</v>
      </c>
      <c r="B14" s="19" t="s">
        <v>24</v>
      </c>
      <c r="C14" s="19" t="s">
        <v>26</v>
      </c>
      <c r="D14" s="25">
        <f>((69500+19000)/1731100)*100</f>
        <v>5.1123563052394436</v>
      </c>
      <c r="E14" s="25">
        <f>((69500+19000)/1728100)*100</f>
        <v>5.1212314102193162</v>
      </c>
      <c r="F14" s="25">
        <f>((69500+19000)/1728100)*100</f>
        <v>5.1212314102193162</v>
      </c>
    </row>
    <row r="15" spans="1:6" x14ac:dyDescent="0.25">
      <c r="A15" s="4"/>
      <c r="B15" s="16"/>
      <c r="C15" s="16"/>
      <c r="D15" s="34"/>
      <c r="E15" s="34"/>
      <c r="F15" s="34"/>
    </row>
    <row r="16" spans="1:6" x14ac:dyDescent="0.25">
      <c r="A16" s="4" t="s">
        <v>10</v>
      </c>
      <c r="B16" s="23" t="s">
        <v>32</v>
      </c>
      <c r="C16" s="24"/>
      <c r="D16" s="35"/>
      <c r="E16" s="35"/>
      <c r="F16" s="36"/>
    </row>
    <row r="17" spans="1:7" ht="24.75" x14ac:dyDescent="0.25">
      <c r="A17" s="4" t="s">
        <v>14</v>
      </c>
      <c r="B17" s="19" t="s">
        <v>34</v>
      </c>
      <c r="C17" s="19" t="s">
        <v>35</v>
      </c>
      <c r="D17" s="25">
        <f>((1378734.69+1450464.86+1513107.96)/3/1731100)*100</f>
        <v>83.613646621608609</v>
      </c>
      <c r="E17" s="25">
        <f>((1378734.69+1450464.86+1513107.96)/3/1728100)*100</f>
        <v>83.758800802422698</v>
      </c>
      <c r="F17" s="25">
        <f>((1378734.69+1450464.86+1513107.96)/3/1728100)*100</f>
        <v>83.758800802422698</v>
      </c>
    </row>
    <row r="18" spans="1:7" ht="24.75" x14ac:dyDescent="0.25">
      <c r="A18" s="4" t="s">
        <v>33</v>
      </c>
      <c r="B18" s="18" t="s">
        <v>6</v>
      </c>
      <c r="C18" s="19" t="s">
        <v>36</v>
      </c>
      <c r="D18" s="25">
        <f>((1221521.01+1289707.31+1350588.01)/3/1731100)*100</f>
        <v>74.361510600196411</v>
      </c>
      <c r="E18" s="25"/>
      <c r="F18" s="25"/>
    </row>
    <row r="19" spans="1:7" x14ac:dyDescent="0.25">
      <c r="A19" s="4"/>
      <c r="B19" s="26"/>
      <c r="C19" s="16"/>
      <c r="D19" s="34"/>
      <c r="E19" s="34"/>
      <c r="F19" s="34"/>
    </row>
    <row r="20" spans="1:7" x14ac:dyDescent="0.25">
      <c r="D20" s="37"/>
      <c r="E20" s="37"/>
      <c r="F20" s="37"/>
    </row>
    <row r="21" spans="1:7" x14ac:dyDescent="0.25">
      <c r="A21" s="20">
        <v>3</v>
      </c>
      <c r="B21" s="9" t="s">
        <v>11</v>
      </c>
      <c r="C21" s="10"/>
      <c r="D21" s="35"/>
      <c r="E21" s="35"/>
      <c r="F21" s="36"/>
    </row>
    <row r="22" spans="1:7" ht="36.75" x14ac:dyDescent="0.25">
      <c r="A22" s="20" t="s">
        <v>13</v>
      </c>
      <c r="B22" s="19" t="s">
        <v>12</v>
      </c>
      <c r="C22" s="19" t="s">
        <v>47</v>
      </c>
      <c r="D22" s="25">
        <f>(((80000+2000)*3.9%+80000+2000+23000+18000)/1731100)*100</f>
        <v>7.2900467910577094</v>
      </c>
      <c r="E22" s="25">
        <f>(((80000+2000)*3.9%+80000+2000+23000+18000)/1728100)*100</f>
        <v>7.3027023899079921</v>
      </c>
      <c r="F22" s="25">
        <f>(((80000+2000)*3.9%+80000+2000+23000+3000)/1728100)*100</f>
        <v>6.4346970661420064</v>
      </c>
    </row>
    <row r="23" spans="1:7" x14ac:dyDescent="0.25">
      <c r="D23" s="37"/>
      <c r="E23" s="37"/>
      <c r="F23" s="37"/>
    </row>
    <row r="24" spans="1:7" x14ac:dyDescent="0.25">
      <c r="A24" s="4">
        <v>4</v>
      </c>
      <c r="B24" s="22" t="s">
        <v>29</v>
      </c>
      <c r="C24" s="14"/>
      <c r="D24" s="34"/>
      <c r="E24" s="34"/>
      <c r="F24" s="34"/>
    </row>
    <row r="25" spans="1:7" ht="24.75" x14ac:dyDescent="0.25">
      <c r="A25" s="4" t="s">
        <v>22</v>
      </c>
      <c r="B25" s="19" t="s">
        <v>30</v>
      </c>
      <c r="C25" s="17" t="s">
        <v>31</v>
      </c>
      <c r="D25" s="25">
        <f>(30000/1731100)*100</f>
        <v>1.733002137369303</v>
      </c>
      <c r="E25" s="25">
        <f>(520000/1728100)*100</f>
        <v>30.090851223887505</v>
      </c>
      <c r="F25" s="25">
        <f>(20000/1728100)*100</f>
        <v>1.157340431687981</v>
      </c>
    </row>
    <row r="26" spans="1:7" x14ac:dyDescent="0.25">
      <c r="D26" s="37"/>
      <c r="E26" s="37"/>
      <c r="F26" s="37"/>
    </row>
    <row r="27" spans="1:7" x14ac:dyDescent="0.25">
      <c r="A27" s="20">
        <v>5</v>
      </c>
      <c r="B27" s="9" t="s">
        <v>20</v>
      </c>
      <c r="C27" s="10"/>
      <c r="D27" s="35"/>
      <c r="E27" s="35"/>
      <c r="F27" s="36"/>
    </row>
    <row r="28" spans="1:7" x14ac:dyDescent="0.25">
      <c r="A28" s="20" t="s">
        <v>28</v>
      </c>
      <c r="B28" s="17" t="s">
        <v>21</v>
      </c>
      <c r="C28" s="17" t="s">
        <v>23</v>
      </c>
      <c r="D28" s="25">
        <f>(197500/1731100)*100</f>
        <v>11.408930737681242</v>
      </c>
      <c r="E28" s="25">
        <f>(196500/1728100)*100</f>
        <v>11.370869741334413</v>
      </c>
      <c r="F28" s="25">
        <f>(196500/1728100)*100</f>
        <v>11.370869741334413</v>
      </c>
    </row>
    <row r="29" spans="1:7" x14ac:dyDescent="0.25">
      <c r="D29" s="37"/>
      <c r="E29" s="37"/>
      <c r="F29" s="37"/>
    </row>
    <row r="30" spans="1:7" x14ac:dyDescent="0.25">
      <c r="A30">
        <v>6</v>
      </c>
      <c r="B30" s="9" t="s">
        <v>39</v>
      </c>
      <c r="C30" s="10"/>
      <c r="D30" s="35"/>
      <c r="E30" s="35"/>
      <c r="F30" s="36"/>
    </row>
    <row r="31" spans="1:7" ht="24.75" x14ac:dyDescent="0.25">
      <c r="A31" s="4" t="s">
        <v>37</v>
      </c>
      <c r="B31" s="27" t="s">
        <v>40</v>
      </c>
      <c r="C31" s="18" t="s">
        <v>41</v>
      </c>
      <c r="D31" s="25">
        <f>((1522700+1669300+1685000)/3/1731100)*100</f>
        <v>93.909460266112106</v>
      </c>
      <c r="E31" s="25">
        <f>((1522700+1669300+1685000)/3/1728100)*100</f>
        <v>94.07248808903806</v>
      </c>
      <c r="F31" s="25">
        <f>((1522700+1669300+1685000)/3/1728100)*100</f>
        <v>94.07248808903806</v>
      </c>
    </row>
    <row r="32" spans="1:7" x14ac:dyDescent="0.25">
      <c r="B32" s="30"/>
      <c r="C32" s="26"/>
      <c r="D32" s="15"/>
      <c r="E32" s="15"/>
      <c r="F32" s="15"/>
      <c r="G32" s="15"/>
    </row>
    <row r="33" spans="1:7" x14ac:dyDescent="0.25">
      <c r="B33" s="30"/>
      <c r="C33" s="26"/>
      <c r="D33" s="28" t="s">
        <v>44</v>
      </c>
      <c r="E33" s="10"/>
      <c r="F33" s="12"/>
      <c r="G33" s="15"/>
    </row>
    <row r="34" spans="1:7" x14ac:dyDescent="0.25">
      <c r="A34">
        <v>7</v>
      </c>
      <c r="B34" s="31" t="s">
        <v>43</v>
      </c>
      <c r="C34" s="17" t="s">
        <v>42</v>
      </c>
      <c r="D34" s="33">
        <f>1731100/(61*365)</f>
        <v>77.749831574219627</v>
      </c>
      <c r="E34" s="29"/>
      <c r="F34" s="29"/>
    </row>
  </sheetData>
  <mergeCells count="1">
    <mergeCell ref="D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2026-01-21T10:21:41Z</dcterms:modified>
</cp:coreProperties>
</file>